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Kalkulator separacji kabli\"/>
    </mc:Choice>
  </mc:AlternateContent>
  <xr:revisionPtr revIDLastSave="0" documentId="13_ncr:1_{EE1A0448-87A1-4367-B637-28141D4599B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Korytka kablowe" sheetId="1" r:id="rId1"/>
    <sheet name="Korytka siatkowe i drabinki" sheetId="3" r:id="rId2"/>
    <sheet name="Rury kablowe" sheetId="4" r:id="rId3"/>
    <sheet name="Odległość separacji kabli" sheetId="6" r:id="rId4"/>
  </sheets>
  <definedNames>
    <definedName name="Koncentryc">#REF!</definedName>
    <definedName name="sdf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4" l="1"/>
  <c r="I25" i="4"/>
  <c r="I24" i="4"/>
  <c r="I23" i="4"/>
  <c r="I22" i="4"/>
  <c r="I21" i="4"/>
  <c r="I20" i="4"/>
  <c r="I19" i="4"/>
  <c r="I18" i="4"/>
  <c r="I17" i="4"/>
  <c r="I16" i="4"/>
  <c r="I15" i="4"/>
  <c r="J28" i="3"/>
  <c r="J27" i="3"/>
  <c r="J26" i="3"/>
  <c r="J25" i="3"/>
  <c r="J24" i="3"/>
  <c r="J23" i="3"/>
  <c r="J22" i="3"/>
  <c r="J21" i="3"/>
  <c r="J20" i="3"/>
  <c r="J19" i="3"/>
  <c r="J18" i="3"/>
  <c r="J17" i="3"/>
  <c r="J15" i="1"/>
  <c r="J16" i="1"/>
  <c r="J17" i="1"/>
  <c r="J18" i="1"/>
  <c r="J19" i="1"/>
  <c r="J20" i="1"/>
  <c r="J21" i="1"/>
  <c r="J22" i="1"/>
  <c r="G17" i="6" l="1"/>
  <c r="G13" i="6"/>
  <c r="D13" i="6"/>
  <c r="G9" i="6"/>
  <c r="C23" i="6" l="1"/>
  <c r="J26" i="1" l="1"/>
  <c r="J25" i="1"/>
  <c r="J24" i="1"/>
  <c r="J23" i="1"/>
  <c r="B10" i="4" l="1"/>
  <c r="B11" i="4" s="1"/>
  <c r="B11" i="1"/>
  <c r="B12" i="1" s="1"/>
  <c r="B14" i="3"/>
  <c r="B15" i="3" s="1"/>
  <c r="J16" i="4" l="1"/>
  <c r="J20" i="4"/>
  <c r="J24" i="4"/>
  <c r="J17" i="4"/>
  <c r="J21" i="4"/>
  <c r="J25" i="4"/>
  <c r="J18" i="4"/>
  <c r="J22" i="4"/>
  <c r="J15" i="4"/>
  <c r="J26" i="4"/>
  <c r="J19" i="4"/>
  <c r="J23" i="4"/>
  <c r="K15" i="1"/>
  <c r="K16" i="1"/>
  <c r="K17" i="1"/>
  <c r="K19" i="1"/>
  <c r="K18" i="1"/>
  <c r="K22" i="1"/>
  <c r="K24" i="1"/>
  <c r="K21" i="1"/>
  <c r="K23" i="1"/>
  <c r="K25" i="1"/>
  <c r="K20" i="1"/>
  <c r="K26" i="1"/>
  <c r="B12" i="3"/>
  <c r="B13" i="3" l="1"/>
  <c r="K18" i="3" l="1"/>
  <c r="K22" i="3"/>
  <c r="K26" i="3"/>
  <c r="K19" i="3"/>
  <c r="K23" i="3"/>
  <c r="K27" i="3"/>
  <c r="K20" i="3"/>
  <c r="K24" i="3"/>
  <c r="K28" i="3"/>
  <c r="K21" i="3"/>
  <c r="K25" i="3"/>
  <c r="K17" i="3"/>
</calcChain>
</file>

<file path=xl/sharedStrings.xml><?xml version="1.0" encoding="utf-8"?>
<sst xmlns="http://schemas.openxmlformats.org/spreadsheetml/2006/main" count="142" uniqueCount="79">
  <si>
    <t>mm</t>
  </si>
  <si>
    <t>%</t>
  </si>
  <si>
    <r>
      <t>mm</t>
    </r>
    <r>
      <rPr>
        <sz val="11"/>
        <color indexed="8"/>
        <rFont val="Calibri"/>
        <family val="2"/>
      </rPr>
      <t>²</t>
    </r>
  </si>
  <si>
    <t>P</t>
  </si>
  <si>
    <t>&gt; 75</t>
  </si>
  <si>
    <t>a</t>
  </si>
  <si>
    <t>b</t>
  </si>
  <si>
    <t>c</t>
  </si>
  <si>
    <t>d</t>
  </si>
  <si>
    <t>Może być używany tylko w przypadku korytek kablowych.</t>
  </si>
  <si>
    <t>Maksymalna wysokość stosu kabli na ciągłej powierzchni to 150mm.</t>
  </si>
  <si>
    <t>Wymiary korytka</t>
  </si>
  <si>
    <t>Zapas wolnej przestrzeni</t>
  </si>
  <si>
    <t>Szerokość</t>
  </si>
  <si>
    <t>Wysokość</t>
  </si>
  <si>
    <t>Powierzchnia wypełnienia</t>
  </si>
  <si>
    <t>Powierzchnia użytkowa</t>
  </si>
  <si>
    <t>Pole powierzchni</t>
  </si>
  <si>
    <t>Liczba kabli w korytku</t>
  </si>
  <si>
    <t>Wymiary korytka / drabinki</t>
  </si>
  <si>
    <t>Może być używany tylko w przypadku siatkowych korytek kablowych lub drabinek.</t>
  </si>
  <si>
    <t>Odległości między prętami</t>
  </si>
  <si>
    <t>Max. wysokość stosu kabli</t>
  </si>
  <si>
    <t>Wewnętrzna średnica</t>
  </si>
  <si>
    <t>Wymiary rur</t>
  </si>
  <si>
    <t>Zakłada się że kable prowadzone są w linii prostej bez zagięć lub zmian kierunku.</t>
  </si>
  <si>
    <t>Może być używany w przypadku prowadzenia kabli w rurach.</t>
  </si>
  <si>
    <t>Koncentryczny</t>
  </si>
  <si>
    <t>Nieekranowany kat. 5e, 6</t>
  </si>
  <si>
    <t>Rodzaj kabla</t>
  </si>
  <si>
    <t xml:space="preserve">Rodzaj korytka </t>
  </si>
  <si>
    <t>Brak</t>
  </si>
  <si>
    <t>Otwarte metalowe korytko</t>
  </si>
  <si>
    <t>Zamknięte (pełne) metalowe korytko</t>
  </si>
  <si>
    <t>Równoznaczny z plastikowym korytkiem</t>
  </si>
  <si>
    <t>Odpowiednik korytek  50 mm x 100 mm z blachy o grubości ponizej 1 mm, bez pokrywy</t>
  </si>
  <si>
    <t>Odpowiednik korytka z blachy o grubości 1mm (bez pokrywy)</t>
  </si>
  <si>
    <t>Odpowiednik stalowych korytek o grubości ścianki 1,5 mm. Gdy korytko ma ścianki o mniejszej grubości trzeba wówczas bardziej odseparować kable.</t>
  </si>
  <si>
    <t>Liczba kabli zasilających</t>
  </si>
  <si>
    <t>1 do 3</t>
  </si>
  <si>
    <t>4 do 6</t>
  </si>
  <si>
    <t>7 do 9</t>
  </si>
  <si>
    <t>10 do 12</t>
  </si>
  <si>
    <t>13 do 15</t>
  </si>
  <si>
    <t>16 do 30</t>
  </si>
  <si>
    <t>46 do 60</t>
  </si>
  <si>
    <t>61 do 75</t>
  </si>
  <si>
    <t>31 do 45</t>
  </si>
  <si>
    <t>Trójfazowe kable powinny być traktowane jako trzy jednofazowe</t>
  </si>
  <si>
    <t>Natężenia większe niż 20 A powinno się traktować jako wielokrotności 20 A</t>
  </si>
  <si>
    <t>Minimalna odległość separacji</t>
  </si>
  <si>
    <t xml:space="preserve">Np. kabel 100 A 50 V DC = 5 kabli 20 A                                                                                        </t>
  </si>
  <si>
    <t>Odległość separacji kabli</t>
  </si>
  <si>
    <t>Arkusz kalkulacyjny ma charakter orientacyjny.</t>
  </si>
  <si>
    <t>Arkusz kalkulacyjny oferuje wskazówki dotyczące wielkości separacji wymaganej między kablami miedzianymi do transmisji danych a kablami zasilającymi. Separacja ma na celu złagodzenie skutków zakłóceń elektromagnetycznych.</t>
  </si>
  <si>
    <t>Perforowane metalowe korytko</t>
  </si>
  <si>
    <t>Edytuj niebieskie komórki.</t>
  </si>
  <si>
    <t>Nieekranowany U/UTP</t>
  </si>
  <si>
    <t>Ekranowany F/UTP, U/FTP, F/FTP</t>
  </si>
  <si>
    <t>Ekranowany S/FTP</t>
  </si>
  <si>
    <t>W arkuszu można edytować tylko niebieskie komórki.</t>
  </si>
  <si>
    <t xml:space="preserve"> Wypełnienie rur do kabli</t>
  </si>
  <si>
    <t xml:space="preserve"> Wypełnienie korytek siatkowych lub drabinek</t>
  </si>
  <si>
    <t xml:space="preserve"> Wypełnienie korytek kablowych</t>
  </si>
  <si>
    <t>C23-2511 Kabel CobiCabling kat. 7A S/FTP LSOH 1700MHz B2ca</t>
  </si>
  <si>
    <t>C23-2510 Kabel CobiCabling kat. 7A S/FTP LSOH 1500MHz B2ca</t>
  </si>
  <si>
    <t>C23-7510 Kabel CobiCabling kat. 7/7A S/FTP LSOH 1000MHz B2ca</t>
  </si>
  <si>
    <t>C23-7310 Kabel CobiCabling kat. 7/7A S/FTP LSOH 1000MHz Dca</t>
  </si>
  <si>
    <t>C13-1500 Kabel CobiCabling kat. 6A U/UTP LSOH 650MHz B2ca</t>
  </si>
  <si>
    <t>C13-1300 Kabel CobiCabling kat. 6A U/UTP LSOH 650MHz Dca</t>
  </si>
  <si>
    <t>C23-1520 Kabel CobiCabling kat. 6A/7 F/FTP LSOH 700MHz B2ca</t>
  </si>
  <si>
    <t>C23-1330 Kabel CobiCabling kat. 6A/7 U/FTP LSOH 700MHz Dca</t>
  </si>
  <si>
    <t>C23-6340 Kabel CobiCabling kat. 6 F/UTP LSOH 450MHz Dca</t>
  </si>
  <si>
    <t>C13-6500 Kabel CobiCabling kat. 6+ U/UTP  LSOH 450MHz B2ca</t>
  </si>
  <si>
    <t>C13-6300 Kabel CobiCabling kat. 6+ U/UTP LSOH 450MHz Dca AWG24</t>
  </si>
  <si>
    <t>C13-5300 Kabel CobiCabling kat. 5e U/UTP LSOH 200MHz Dca</t>
  </si>
  <si>
    <t>Arkusz na charakter wyłącznie informacyjny, oparty na normie EN 50174-2:2018</t>
  </si>
  <si>
    <t>Średnica [mm]</t>
  </si>
  <si>
    <t>Wg normy:  EN 50174-2:2018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</si>
</sst>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0808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C9A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2" borderId="0" xfId="0" applyFont="1" applyFill="1" applyProtection="1">
      <protection locked="0"/>
    </xf>
    <xf numFmtId="0" fontId="7" fillId="0" borderId="0" xfId="0" applyFont="1"/>
    <xf numFmtId="1" fontId="0" fillId="0" borderId="0" xfId="0" applyNumberFormat="1"/>
    <xf numFmtId="0" fontId="3" fillId="0" borderId="0" xfId="0" applyFont="1" applyFill="1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0" fillId="0" borderId="0" xfId="0" applyBorder="1" applyProtection="1"/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0" fillId="3" borderId="0" xfId="0" applyFill="1" applyProtection="1"/>
    <xf numFmtId="0" fontId="6" fillId="0" borderId="0" xfId="0" applyFont="1" applyAlignment="1">
      <alignment horizontal="right" vertical="top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textRotation="61"/>
    </xf>
    <xf numFmtId="0" fontId="6" fillId="0" borderId="0" xfId="0" applyFont="1" applyAlignment="1" applyProtection="1">
      <alignment horizontal="right" vertical="top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3" fontId="11" fillId="3" borderId="0" xfId="0" applyNumberFormat="1" applyFont="1" applyFill="1" applyBorder="1" applyAlignment="1">
      <alignment horizontal="left" vertical="center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 textRotation="50"/>
    </xf>
    <xf numFmtId="0" fontId="9" fillId="3" borderId="0" xfId="0" applyFont="1" applyFill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4" borderId="0" xfId="0" applyFont="1" applyFill="1"/>
    <xf numFmtId="0" fontId="0" fillId="4" borderId="0" xfId="0" applyFill="1"/>
    <xf numFmtId="0" fontId="9" fillId="4" borderId="0" xfId="0" applyFont="1" applyFill="1"/>
    <xf numFmtId="0" fontId="0" fillId="0" borderId="0" xfId="0" applyFill="1"/>
    <xf numFmtId="0" fontId="3" fillId="4" borderId="1" xfId="0" applyFont="1" applyFill="1" applyBorder="1" applyAlignment="1">
      <alignment horizontal="center" vertical="center"/>
    </xf>
    <xf numFmtId="0" fontId="0" fillId="6" borderId="0" xfId="0" applyFill="1"/>
    <xf numFmtId="0" fontId="5" fillId="0" borderId="0" xfId="0" applyFont="1"/>
    <xf numFmtId="0" fontId="0" fillId="0" borderId="0" xfId="0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2" borderId="0" xfId="0" applyFill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left" indent="1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 indent="1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horizontal="left" vertical="center" wrapText="1" indent="3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Alignment="1">
      <alignment horizontal="left" wrapText="1" indent="3"/>
    </xf>
    <xf numFmtId="0" fontId="0" fillId="0" borderId="0" xfId="0" applyAlignment="1">
      <alignment horizontal="left" vertical="top" wrapText="1" indent="3"/>
    </xf>
    <xf numFmtId="0" fontId="0" fillId="0" borderId="6" xfId="0" applyBorder="1" applyAlignment="1">
      <alignment vertical="center" wrapText="1"/>
    </xf>
    <xf numFmtId="0" fontId="0" fillId="0" borderId="7" xfId="0" applyBorder="1"/>
    <xf numFmtId="0" fontId="0" fillId="5" borderId="0" xfId="0" applyFill="1" applyProtection="1"/>
    <xf numFmtId="0" fontId="0" fillId="7" borderId="0" xfId="0" applyFill="1"/>
    <xf numFmtId="0" fontId="4" fillId="7" borderId="0" xfId="0" applyFont="1" applyFill="1" applyAlignment="1">
      <alignment vertical="center"/>
    </xf>
    <xf numFmtId="3" fontId="3" fillId="3" borderId="5" xfId="0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left" vertical="center"/>
    </xf>
    <xf numFmtId="0" fontId="0" fillId="8" borderId="3" xfId="0" applyFill="1" applyBorder="1" applyAlignment="1">
      <alignment horizontal="left"/>
    </xf>
    <xf numFmtId="0" fontId="0" fillId="8" borderId="0" xfId="0" applyFill="1" applyBorder="1" applyAlignment="1">
      <alignment horizontal="center" vertical="center"/>
    </xf>
    <xf numFmtId="164" fontId="0" fillId="8" borderId="0" xfId="0" applyNumberFormat="1" applyFill="1" applyBorder="1" applyAlignment="1">
      <alignment horizontal="center" vertical="center"/>
    </xf>
    <xf numFmtId="3" fontId="3" fillId="8" borderId="5" xfId="0" applyNumberFormat="1" applyFont="1" applyFill="1" applyBorder="1" applyAlignment="1">
      <alignment horizontal="left" vertical="center"/>
    </xf>
    <xf numFmtId="0" fontId="0" fillId="8" borderId="0" xfId="0" applyFill="1" applyBorder="1" applyAlignment="1">
      <alignment horizontal="left"/>
    </xf>
    <xf numFmtId="0" fontId="3" fillId="8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/>
    </xf>
    <xf numFmtId="164" fontId="0" fillId="3" borderId="9" xfId="0" applyNumberForma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5" borderId="0" xfId="0" applyFont="1" applyFill="1" applyAlignment="1" applyProtection="1">
      <alignment vertical="center"/>
    </xf>
    <xf numFmtId="0" fontId="4" fillId="6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 applyProtection="1">
      <alignment vertical="top" wrapText="1"/>
    </xf>
    <xf numFmtId="0" fontId="0" fillId="0" borderId="0" xfId="0" applyAlignment="1">
      <alignment horizontal="left" vertical="center" wrapText="1"/>
    </xf>
  </cellXfs>
  <cellStyles count="2">
    <cellStyle name="Normalny" xfId="0" builtinId="0"/>
    <cellStyle name="Normalny 2" xfId="1" xr:uid="{0055ECB0-6006-4328-834F-905D4A694D3C}"/>
  </cellStyles>
  <dxfs count="0"/>
  <tableStyles count="0" defaultTableStyle="TableStyleMedium9" defaultPivotStyle="PivotStyleLight16"/>
  <colors>
    <mruColors>
      <color rgb="FFFEEC68"/>
      <color rgb="FFE8E8E8"/>
      <color rgb="FFFF9F9F"/>
      <color rgb="FFFFAFAF"/>
      <color rgb="FFFFCC66"/>
      <color rgb="FF4FC9AF"/>
      <color rgb="FF3FC8AC"/>
      <color rgb="FF61D1AE"/>
      <color rgb="FF63CFB8"/>
      <color rgb="FF3CC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294716</xdr:colOff>
      <xdr:row>6</xdr:row>
      <xdr:rowOff>57150</xdr:rowOff>
    </xdr:from>
    <xdr:to>
      <xdr:col>7</xdr:col>
      <xdr:colOff>1128235</xdr:colOff>
      <xdr:row>12</xdr:row>
      <xdr:rowOff>104775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116" y="1285875"/>
          <a:ext cx="3321449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18</xdr:row>
      <xdr:rowOff>213360</xdr:rowOff>
    </xdr:from>
    <xdr:to>
      <xdr:col>1</xdr:col>
      <xdr:colOff>550748</xdr:colOff>
      <xdr:row>20</xdr:row>
      <xdr:rowOff>64107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EE454CA-364A-4AF3-A3D1-B787CE490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4030980"/>
          <a:ext cx="1701368" cy="307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5</xdr:row>
      <xdr:rowOff>161926</xdr:rowOff>
    </xdr:from>
    <xdr:to>
      <xdr:col>6</xdr:col>
      <xdr:colOff>361949</xdr:colOff>
      <xdr:row>15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71875" y="1133476"/>
          <a:ext cx="2305049" cy="17525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123825</xdr:colOff>
      <xdr:row>5</xdr:row>
      <xdr:rowOff>114300</xdr:rowOff>
    </xdr:from>
    <xdr:to>
      <xdr:col>9</xdr:col>
      <xdr:colOff>552450</xdr:colOff>
      <xdr:row>14</xdr:row>
      <xdr:rowOff>19050</xdr:rowOff>
    </xdr:to>
    <xdr:grpSp>
      <xdr:nvGrpSpPr>
        <xdr:cNvPr id="4" name="Group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6395085" y="1074420"/>
          <a:ext cx="1876425" cy="1550670"/>
          <a:chOff x="58086" y="4476750"/>
          <a:chExt cx="2741612" cy="2162869"/>
        </a:xfrm>
      </xdr:grpSpPr>
      <xdr:grpSp>
        <xdr:nvGrpSpPr>
          <xdr:cNvPr id="6" name="Group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58086" y="4476750"/>
            <a:ext cx="2741612" cy="2162869"/>
            <a:chOff x="58086" y="4476750"/>
            <a:chExt cx="2741612" cy="2162869"/>
          </a:xfrm>
        </xdr:grpSpPr>
        <xdr:pic>
          <xdr:nvPicPr>
            <xdr:cNvPr id="8" name="Picture 3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58086" y="5309293"/>
              <a:ext cx="2741612" cy="133032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9" name="Picture 5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102817" y="4476750"/>
              <a:ext cx="2498439" cy="9175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sp macro="" textlink="">
        <xdr:nvSpPr>
          <xdr:cNvPr id="7" name="TextBox 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380015" y="5261025"/>
            <a:ext cx="1943101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endParaRPr lang="en-GB" sz="1100"/>
          </a:p>
        </xdr:txBody>
      </xdr:sp>
    </xdr:grpSp>
    <xdr:clientData/>
  </xdr:twoCellAnchor>
  <xdr:twoCellAnchor>
    <xdr:from>
      <xdr:col>2</xdr:col>
      <xdr:colOff>385646</xdr:colOff>
      <xdr:row>7</xdr:row>
      <xdr:rowOff>92927</xdr:rowOff>
    </xdr:from>
    <xdr:to>
      <xdr:col>5</xdr:col>
      <xdr:colOff>133353</xdr:colOff>
      <xdr:row>8</xdr:row>
      <xdr:rowOff>171451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 flipV="1">
          <a:off x="2815683" y="1445012"/>
          <a:ext cx="2317133" cy="2690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7</xdr:row>
      <xdr:rowOff>171450</xdr:rowOff>
    </xdr:from>
    <xdr:to>
      <xdr:col>4</xdr:col>
      <xdr:colOff>1209676</xdr:colOff>
      <xdr:row>13</xdr:row>
      <xdr:rowOff>57151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 flipV="1">
          <a:off x="2800350" y="1524000"/>
          <a:ext cx="2009776" cy="10287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541020</xdr:colOff>
      <xdr:row>20</xdr:row>
      <xdr:rowOff>175260</xdr:rowOff>
    </xdr:from>
    <xdr:to>
      <xdr:col>1</xdr:col>
      <xdr:colOff>459308</xdr:colOff>
      <xdr:row>22</xdr:row>
      <xdr:rowOff>26007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CE7CD2DD-49E0-44CE-AE29-7A787C5CE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4297680"/>
          <a:ext cx="1701368" cy="3079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1006607</xdr:colOff>
      <xdr:row>5</xdr:row>
      <xdr:rowOff>127632</xdr:rowOff>
    </xdr:from>
    <xdr:to>
      <xdr:col>5</xdr:col>
      <xdr:colOff>281940</xdr:colOff>
      <xdr:row>13</xdr:row>
      <xdr:rowOff>171672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64107" y="1148712"/>
          <a:ext cx="1507993" cy="1507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342902</xdr:colOff>
      <xdr:row>7</xdr:row>
      <xdr:rowOff>114302</xdr:rowOff>
    </xdr:from>
    <xdr:to>
      <xdr:col>4</xdr:col>
      <xdr:colOff>542925</xdr:colOff>
      <xdr:row>9</xdr:row>
      <xdr:rowOff>66675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 flipV="1">
          <a:off x="2695577" y="1524002"/>
          <a:ext cx="1666873" cy="333373"/>
        </a:xfrm>
        <a:prstGeom prst="straightConnector1">
          <a:avLst/>
        </a:prstGeom>
        <a:ln w="1270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281940</xdr:colOff>
      <xdr:row>18</xdr:row>
      <xdr:rowOff>129540</xdr:rowOff>
    </xdr:from>
    <xdr:to>
      <xdr:col>1</xdr:col>
      <xdr:colOff>284048</xdr:colOff>
      <xdr:row>19</xdr:row>
      <xdr:rowOff>208887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6D88EAE-F297-42CD-BAD5-3785DD9E3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3985260"/>
          <a:ext cx="1701368" cy="3079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2529840</xdr:colOff>
      <xdr:row>3</xdr:row>
      <xdr:rowOff>7620</xdr:rowOff>
    </xdr:from>
    <xdr:to>
      <xdr:col>3</xdr:col>
      <xdr:colOff>4231208</xdr:colOff>
      <xdr:row>4</xdr:row>
      <xdr:rowOff>132687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54B85B5-04F6-427D-A4E9-17981A96A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6680" y="1333500"/>
          <a:ext cx="1701368" cy="307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63CFB8"/>
  </sheetPr>
  <dimension ref="A1:V38"/>
  <sheetViews>
    <sheetView showGridLines="0" showRowColHeaders="0" tabSelected="1" zoomScaleNormal="100" workbookViewId="0">
      <selection activeCell="B8" sqref="B8"/>
    </sheetView>
  </sheetViews>
  <sheetFormatPr defaultRowHeight="14.4" x14ac:dyDescent="0.3"/>
  <cols>
    <col min="1" max="1" width="24.5546875" customWidth="1"/>
    <col min="2" max="2" width="10.44140625" customWidth="1"/>
    <col min="3" max="3" width="7.21875" customWidth="1"/>
    <col min="4" max="4" width="14.44140625" customWidth="1"/>
    <col min="5" max="7" width="7.77734375" customWidth="1"/>
    <col min="8" max="8" width="21.6640625" customWidth="1"/>
    <col min="9" max="9" width="8.6640625" customWidth="1"/>
    <col min="10" max="11" width="11.77734375" customWidth="1"/>
    <col min="12" max="12" width="21.21875" customWidth="1"/>
    <col min="13" max="17" width="7.77734375" customWidth="1"/>
    <col min="18" max="18" width="9.21875" customWidth="1"/>
    <col min="19" max="21" width="7.77734375" customWidth="1"/>
  </cols>
  <sheetData>
    <row r="1" spans="1:22" ht="20.100000000000001" customHeight="1" x14ac:dyDescent="0.3">
      <c r="A1" s="29"/>
    </row>
    <row r="2" spans="1:22" ht="20.100000000000001" customHeight="1" x14ac:dyDescent="0.35">
      <c r="A2" s="109" t="s">
        <v>63</v>
      </c>
      <c r="B2" s="52"/>
      <c r="C2" s="52"/>
      <c r="D2" s="51"/>
      <c r="E2" s="53"/>
      <c r="F2" s="53"/>
      <c r="G2" s="53"/>
      <c r="H2" s="53"/>
      <c r="I2" s="53"/>
      <c r="J2" s="53"/>
      <c r="K2" s="53"/>
      <c r="L2" s="40"/>
      <c r="M2" s="40"/>
      <c r="N2" s="40"/>
      <c r="O2" s="40"/>
      <c r="P2" s="17"/>
    </row>
    <row r="3" spans="1:22" x14ac:dyDescent="0.3">
      <c r="A3" s="21"/>
      <c r="B3" s="110" t="s">
        <v>53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22" x14ac:dyDescent="0.3">
      <c r="B4" s="110" t="s">
        <v>9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22" ht="12.75" customHeight="1" x14ac:dyDescent="0.3">
      <c r="B5" s="110" t="s">
        <v>10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22" x14ac:dyDescent="0.3">
      <c r="A6" s="1" t="s">
        <v>11</v>
      </c>
    </row>
    <row r="7" spans="1:22" ht="9.75" customHeight="1" x14ac:dyDescent="0.3">
      <c r="D7" s="22"/>
      <c r="M7" s="39"/>
      <c r="N7" s="16"/>
    </row>
    <row r="8" spans="1:22" ht="15" customHeight="1" x14ac:dyDescent="0.3">
      <c r="A8" s="2" t="s">
        <v>13</v>
      </c>
      <c r="B8" s="4">
        <v>300</v>
      </c>
      <c r="C8" t="s">
        <v>0</v>
      </c>
      <c r="D8" s="22"/>
      <c r="M8" s="22"/>
      <c r="N8" s="16"/>
    </row>
    <row r="9" spans="1:22" ht="15" customHeight="1" x14ac:dyDescent="0.3">
      <c r="A9" s="2" t="s">
        <v>14</v>
      </c>
      <c r="B9" s="4">
        <v>50</v>
      </c>
      <c r="C9" t="s">
        <v>0</v>
      </c>
      <c r="D9" s="37"/>
      <c r="M9" s="23"/>
      <c r="N9" s="16"/>
    </row>
    <row r="10" spans="1:22" ht="15" customHeight="1" x14ac:dyDescent="0.3">
      <c r="A10" s="2" t="s">
        <v>12</v>
      </c>
      <c r="B10" s="4">
        <v>25</v>
      </c>
      <c r="C10" t="s">
        <v>1</v>
      </c>
      <c r="D10" s="37"/>
      <c r="M10" s="24"/>
      <c r="N10" s="16"/>
    </row>
    <row r="11" spans="1:22" ht="15" customHeight="1" x14ac:dyDescent="0.3">
      <c r="A11" s="2" t="s">
        <v>15</v>
      </c>
      <c r="B11">
        <f>ROUND(IF(B9&gt;150, B8*150,B8*B9),0)</f>
        <v>15000</v>
      </c>
      <c r="C11" t="s">
        <v>2</v>
      </c>
      <c r="D11" s="38"/>
      <c r="M11" s="25"/>
      <c r="N11" s="16"/>
    </row>
    <row r="12" spans="1:22" ht="15" customHeight="1" x14ac:dyDescent="0.3">
      <c r="A12" s="2" t="s">
        <v>16</v>
      </c>
      <c r="B12">
        <f>ROUND(B11/((100+B10)/100),0)</f>
        <v>12000</v>
      </c>
      <c r="C12" t="s">
        <v>2</v>
      </c>
    </row>
    <row r="13" spans="1:22" x14ac:dyDescent="0.3">
      <c r="A13" s="2"/>
    </row>
    <row r="14" spans="1:22" ht="34.5" customHeight="1" x14ac:dyDescent="0.3">
      <c r="A14" s="5"/>
      <c r="I14" s="92" t="s">
        <v>77</v>
      </c>
      <c r="J14" s="93" t="s">
        <v>17</v>
      </c>
      <c r="K14" s="94" t="s">
        <v>18</v>
      </c>
    </row>
    <row r="15" spans="1:22" ht="18" customHeight="1" x14ac:dyDescent="0.3">
      <c r="B15" s="3"/>
      <c r="D15" s="95" t="s">
        <v>64</v>
      </c>
      <c r="E15" s="96"/>
      <c r="F15" s="96"/>
      <c r="G15" s="96"/>
      <c r="H15" s="96"/>
      <c r="I15" s="97">
        <v>8.5</v>
      </c>
      <c r="J15" s="98">
        <f t="shared" ref="J15:J26" si="0">(I15/2)^2*PI()</f>
        <v>56.745017305465637</v>
      </c>
      <c r="K15" s="55">
        <f t="shared" ref="K15:K26" si="1">ROUND($B$12/(J15*2),0)</f>
        <v>106</v>
      </c>
      <c r="S15" s="17"/>
      <c r="T15" s="17"/>
      <c r="U15" s="17"/>
      <c r="V15" s="17"/>
    </row>
    <row r="16" spans="1:22" ht="18" customHeight="1" x14ac:dyDescent="0.3">
      <c r="B16" s="3"/>
      <c r="D16" s="87" t="s">
        <v>65</v>
      </c>
      <c r="E16" s="88"/>
      <c r="F16" s="88"/>
      <c r="G16" s="88"/>
      <c r="H16" s="88"/>
      <c r="I16" s="89">
        <v>7.8</v>
      </c>
      <c r="J16" s="90">
        <f t="shared" si="0"/>
        <v>47.783624261100748</v>
      </c>
      <c r="K16" s="55">
        <f t="shared" si="1"/>
        <v>126</v>
      </c>
      <c r="S16" s="17"/>
      <c r="T16" s="17"/>
      <c r="U16" s="17"/>
      <c r="V16" s="17"/>
    </row>
    <row r="17" spans="1:22" ht="18" customHeight="1" x14ac:dyDescent="0.3">
      <c r="B17" s="3"/>
      <c r="D17" s="99" t="s">
        <v>66</v>
      </c>
      <c r="E17" s="100"/>
      <c r="F17" s="100"/>
      <c r="G17" s="100"/>
      <c r="H17" s="100"/>
      <c r="I17" s="97">
        <v>7.8</v>
      </c>
      <c r="J17" s="98">
        <f t="shared" si="0"/>
        <v>47.783624261100748</v>
      </c>
      <c r="K17" s="55">
        <f t="shared" si="1"/>
        <v>126</v>
      </c>
      <c r="S17" s="17"/>
      <c r="T17" s="17"/>
      <c r="U17" s="17"/>
      <c r="V17" s="17"/>
    </row>
    <row r="18" spans="1:22" ht="18" customHeight="1" x14ac:dyDescent="0.3">
      <c r="B18" s="3"/>
      <c r="D18" s="87" t="s">
        <v>67</v>
      </c>
      <c r="E18" s="88"/>
      <c r="F18" s="88"/>
      <c r="G18" s="88"/>
      <c r="H18" s="88"/>
      <c r="I18" s="89">
        <v>7.4</v>
      </c>
      <c r="J18" s="90">
        <f t="shared" si="0"/>
        <v>43.008403427644275</v>
      </c>
      <c r="K18" s="55">
        <f t="shared" si="1"/>
        <v>140</v>
      </c>
      <c r="S18" s="17"/>
      <c r="T18" s="17"/>
      <c r="U18" s="17"/>
      <c r="V18" s="17"/>
    </row>
    <row r="19" spans="1:22" ht="18" customHeight="1" x14ac:dyDescent="0.3">
      <c r="B19" s="3"/>
      <c r="D19" s="99" t="s">
        <v>68</v>
      </c>
      <c r="E19" s="100"/>
      <c r="F19" s="100"/>
      <c r="G19" s="100"/>
      <c r="H19" s="100"/>
      <c r="I19" s="97">
        <v>7.2</v>
      </c>
      <c r="J19" s="98">
        <f t="shared" si="0"/>
        <v>40.715040790523723</v>
      </c>
      <c r="K19" s="55">
        <f t="shared" si="1"/>
        <v>147</v>
      </c>
      <c r="S19" s="17"/>
      <c r="T19" s="17"/>
      <c r="U19" s="17"/>
      <c r="V19" s="17"/>
    </row>
    <row r="20" spans="1:22" ht="18" customHeight="1" x14ac:dyDescent="0.3">
      <c r="D20" s="87" t="s">
        <v>69</v>
      </c>
      <c r="E20" s="88"/>
      <c r="F20" s="88"/>
      <c r="G20" s="88"/>
      <c r="H20" s="88"/>
      <c r="I20" s="89">
        <v>7.2</v>
      </c>
      <c r="J20" s="90">
        <f t="shared" si="0"/>
        <v>40.715040790523723</v>
      </c>
      <c r="K20" s="55">
        <f t="shared" si="1"/>
        <v>147</v>
      </c>
      <c r="N20" s="54"/>
      <c r="S20" s="18"/>
      <c r="T20" s="18"/>
      <c r="U20" s="19"/>
      <c r="V20" s="17"/>
    </row>
    <row r="21" spans="1:22" ht="18" customHeight="1" x14ac:dyDescent="0.3">
      <c r="D21" s="101" t="s">
        <v>70</v>
      </c>
      <c r="E21" s="100"/>
      <c r="F21" s="100"/>
      <c r="G21" s="100"/>
      <c r="H21" s="100"/>
      <c r="I21" s="97">
        <v>7</v>
      </c>
      <c r="J21" s="98">
        <f t="shared" si="0"/>
        <v>38.484510006474963</v>
      </c>
      <c r="K21" s="55">
        <f t="shared" si="1"/>
        <v>156</v>
      </c>
      <c r="S21" s="17"/>
      <c r="T21" s="17"/>
      <c r="U21" s="17"/>
      <c r="V21" s="17"/>
    </row>
    <row r="22" spans="1:22" ht="18" customHeight="1" x14ac:dyDescent="0.3">
      <c r="D22" s="44" t="s">
        <v>71</v>
      </c>
      <c r="E22" s="41"/>
      <c r="F22" s="41"/>
      <c r="G22" s="41"/>
      <c r="H22" s="41"/>
      <c r="I22" s="42">
        <v>7</v>
      </c>
      <c r="J22" s="90">
        <f t="shared" si="0"/>
        <v>38.484510006474963</v>
      </c>
      <c r="K22" s="55">
        <f t="shared" si="1"/>
        <v>156</v>
      </c>
      <c r="S22" s="17"/>
      <c r="T22" s="17"/>
      <c r="U22" s="17"/>
      <c r="V22" s="17"/>
    </row>
    <row r="23" spans="1:22" ht="18" customHeight="1" x14ac:dyDescent="0.3">
      <c r="D23" s="101" t="s">
        <v>72</v>
      </c>
      <c r="E23" s="100"/>
      <c r="F23" s="100"/>
      <c r="G23" s="100"/>
      <c r="H23" s="100"/>
      <c r="I23" s="97">
        <v>6.8</v>
      </c>
      <c r="J23" s="98">
        <f t="shared" si="0"/>
        <v>36.316811075498002</v>
      </c>
      <c r="K23" s="55">
        <f t="shared" si="1"/>
        <v>165</v>
      </c>
    </row>
    <row r="24" spans="1:22" ht="18" customHeight="1" x14ac:dyDescent="0.3">
      <c r="D24" s="44" t="s">
        <v>73</v>
      </c>
      <c r="E24" s="41"/>
      <c r="F24" s="41"/>
      <c r="G24" s="41"/>
      <c r="H24" s="41"/>
      <c r="I24" s="42">
        <v>6.2</v>
      </c>
      <c r="J24" s="43">
        <f t="shared" si="0"/>
        <v>30.190705400997917</v>
      </c>
      <c r="K24" s="55">
        <f t="shared" si="1"/>
        <v>199</v>
      </c>
    </row>
    <row r="25" spans="1:22" ht="18" customHeight="1" x14ac:dyDescent="0.3">
      <c r="D25" s="101" t="s">
        <v>74</v>
      </c>
      <c r="E25" s="100"/>
      <c r="F25" s="100"/>
      <c r="G25" s="100"/>
      <c r="H25" s="100"/>
      <c r="I25" s="97">
        <v>5.3</v>
      </c>
      <c r="J25" s="98">
        <f t="shared" si="0"/>
        <v>22.061834409834322</v>
      </c>
      <c r="K25" s="55">
        <f t="shared" si="1"/>
        <v>272</v>
      </c>
    </row>
    <row r="26" spans="1:22" ht="18" customHeight="1" x14ac:dyDescent="0.3">
      <c r="D26" s="102" t="s">
        <v>75</v>
      </c>
      <c r="E26" s="103"/>
      <c r="F26" s="103"/>
      <c r="G26" s="103"/>
      <c r="H26" s="103"/>
      <c r="I26" s="91">
        <v>4.8</v>
      </c>
      <c r="J26" s="104">
        <f t="shared" si="0"/>
        <v>18.095573684677209</v>
      </c>
      <c r="K26" s="55">
        <f t="shared" si="1"/>
        <v>332</v>
      </c>
    </row>
    <row r="28" spans="1:22" x14ac:dyDescent="0.3">
      <c r="A28" s="3" t="s">
        <v>60</v>
      </c>
    </row>
    <row r="31" spans="1:22" x14ac:dyDescent="0.3">
      <c r="M31" s="17"/>
      <c r="N31" s="35"/>
      <c r="O31" s="22"/>
      <c r="P31" s="22"/>
      <c r="Q31" s="22"/>
      <c r="R31" s="22"/>
      <c r="S31" s="23"/>
      <c r="T31" s="24"/>
    </row>
    <row r="32" spans="1:22" x14ac:dyDescent="0.3">
      <c r="M32" s="17"/>
      <c r="N32" s="36"/>
      <c r="O32" s="22"/>
      <c r="P32" s="22"/>
      <c r="Q32" s="22"/>
      <c r="R32" s="22"/>
      <c r="S32" s="23"/>
      <c r="T32" s="24"/>
    </row>
    <row r="33" spans="10:20" x14ac:dyDescent="0.3">
      <c r="M33" s="17"/>
      <c r="N33" s="36"/>
      <c r="O33" s="22"/>
      <c r="P33" s="22"/>
      <c r="Q33" s="22"/>
      <c r="R33" s="22"/>
      <c r="S33" s="23"/>
      <c r="T33" s="24"/>
    </row>
    <row r="34" spans="10:20" x14ac:dyDescent="0.3">
      <c r="M34" s="17"/>
      <c r="N34" s="36"/>
      <c r="O34" s="22"/>
      <c r="P34" s="22"/>
      <c r="Q34" s="22"/>
      <c r="R34" s="22"/>
      <c r="S34" s="23"/>
      <c r="T34" s="24"/>
    </row>
    <row r="35" spans="10:20" x14ac:dyDescent="0.3">
      <c r="M35" s="17"/>
      <c r="N35" s="36"/>
      <c r="O35" s="22"/>
      <c r="P35" s="22"/>
      <c r="Q35" s="22"/>
      <c r="R35" s="22"/>
      <c r="S35" s="23"/>
      <c r="T35" s="24"/>
    </row>
    <row r="36" spans="10:20" x14ac:dyDescent="0.3">
      <c r="M36" s="17"/>
      <c r="N36" s="36"/>
      <c r="O36" s="22"/>
      <c r="P36" s="22"/>
      <c r="Q36" s="22"/>
      <c r="R36" s="22"/>
      <c r="S36" s="23"/>
      <c r="T36" s="24"/>
    </row>
    <row r="37" spans="10:20" x14ac:dyDescent="0.3">
      <c r="J37" s="30"/>
      <c r="M37" s="17"/>
      <c r="N37" s="36"/>
      <c r="O37" s="22"/>
      <c r="P37" s="22"/>
      <c r="Q37" s="22"/>
      <c r="R37" s="22"/>
      <c r="S37" s="23"/>
      <c r="T37" s="24"/>
    </row>
    <row r="38" spans="10:20" x14ac:dyDescent="0.3">
      <c r="N38" s="31"/>
      <c r="O38" s="32"/>
      <c r="P38" s="32"/>
      <c r="Q38" s="32"/>
      <c r="R38" s="32"/>
      <c r="S38" s="33"/>
      <c r="T38" s="34"/>
    </row>
  </sheetData>
  <sheetProtection algorithmName="SHA-512" hashValue="2rPpQp8tTH2H0L9lOBzkBax9TLKGWvCGEbH23N4KRef8smydqv6dpEueCkrW48GjfJsjEKaHr0ODkVptRLcxTg==" saltValue="Mi/G9BP2fyyJikaks31RjA==" spinCount="100000" sheet="1" objects="1" scenarios="1" selectLockedCells="1"/>
  <mergeCells count="3">
    <mergeCell ref="B3:M3"/>
    <mergeCell ref="B4:M4"/>
    <mergeCell ref="B5:M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theme="7" tint="0.59999389629810485"/>
  </sheetPr>
  <dimension ref="A1:P30"/>
  <sheetViews>
    <sheetView showGridLines="0" showRowColHeaders="0" zoomScaleNormal="100" workbookViewId="0">
      <selection activeCell="B8" sqref="B8"/>
    </sheetView>
  </sheetViews>
  <sheetFormatPr defaultRowHeight="14.4" x14ac:dyDescent="0.3"/>
  <cols>
    <col min="1" max="1" width="26" customWidth="1"/>
    <col min="2" max="2" width="10.44140625" customWidth="1"/>
    <col min="3" max="3" width="6.44140625" customWidth="1"/>
    <col min="4" max="4" width="11.21875" customWidth="1"/>
    <col min="5" max="5" width="21" customWidth="1"/>
    <col min="6" max="6" width="7.77734375" customWidth="1"/>
    <col min="7" max="7" width="8.5546875" customWidth="1"/>
    <col min="8" max="8" width="10.44140625" customWidth="1"/>
    <col min="9" max="9" width="10.6640625" customWidth="1"/>
    <col min="10" max="10" width="11" customWidth="1"/>
    <col min="11" max="11" width="12.109375" customWidth="1"/>
    <col min="12" max="12" width="7.77734375" customWidth="1"/>
    <col min="13" max="17" width="6.77734375" customWidth="1"/>
  </cols>
  <sheetData>
    <row r="1" spans="1:16" ht="20.100000000000001" customHeight="1" x14ac:dyDescent="0.3">
      <c r="A1" s="29"/>
    </row>
    <row r="2" spans="1:16" ht="20.100000000000001" customHeight="1" x14ac:dyDescent="0.3">
      <c r="A2" s="108" t="s">
        <v>62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17"/>
      <c r="M2" s="17"/>
      <c r="N2" s="17"/>
      <c r="O2" s="17"/>
      <c r="P2" s="17"/>
    </row>
    <row r="3" spans="1:16" x14ac:dyDescent="0.3">
      <c r="A3" s="21"/>
      <c r="B3" s="110" t="s">
        <v>53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6" x14ac:dyDescent="0.3">
      <c r="B4" s="110" t="s">
        <v>20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6" ht="7.5" customHeight="1" x14ac:dyDescent="0.3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6" x14ac:dyDescent="0.3">
      <c r="A6" s="1" t="s">
        <v>19</v>
      </c>
      <c r="F6" s="1"/>
    </row>
    <row r="8" spans="1:16" x14ac:dyDescent="0.3">
      <c r="A8" s="2" t="s">
        <v>21</v>
      </c>
      <c r="B8" s="4">
        <v>75</v>
      </c>
      <c r="C8" t="s">
        <v>0</v>
      </c>
      <c r="E8" s="22"/>
      <c r="F8" s="22"/>
      <c r="G8" s="22"/>
      <c r="H8" s="22"/>
      <c r="I8" s="22"/>
      <c r="J8" s="22"/>
      <c r="K8" s="22"/>
      <c r="L8" s="22"/>
      <c r="M8" s="26"/>
    </row>
    <row r="9" spans="1:16" x14ac:dyDescent="0.3">
      <c r="A9" s="2" t="s">
        <v>13</v>
      </c>
      <c r="B9" s="4">
        <v>200</v>
      </c>
      <c r="C9" t="s">
        <v>0</v>
      </c>
      <c r="E9" s="22"/>
      <c r="F9" s="22"/>
      <c r="G9" s="22"/>
      <c r="H9" s="22"/>
      <c r="I9" s="22"/>
      <c r="J9" s="22"/>
      <c r="K9" s="22"/>
      <c r="L9" s="22"/>
      <c r="M9" s="22"/>
    </row>
    <row r="10" spans="1:16" x14ac:dyDescent="0.3">
      <c r="A10" s="2" t="s">
        <v>14</v>
      </c>
      <c r="B10" s="4">
        <v>50</v>
      </c>
      <c r="C10" t="s">
        <v>0</v>
      </c>
      <c r="E10" s="37"/>
      <c r="F10" s="23"/>
      <c r="G10" s="23"/>
      <c r="H10" s="23"/>
      <c r="I10" s="23"/>
      <c r="J10" s="23"/>
      <c r="K10" s="23"/>
      <c r="L10" s="23"/>
      <c r="M10" s="23"/>
    </row>
    <row r="11" spans="1:16" x14ac:dyDescent="0.3">
      <c r="A11" s="2" t="s">
        <v>12</v>
      </c>
      <c r="B11" s="4">
        <v>25</v>
      </c>
      <c r="C11" t="s">
        <v>1</v>
      </c>
      <c r="E11" s="37"/>
      <c r="F11" s="24"/>
      <c r="G11" s="24"/>
      <c r="H11" s="24"/>
      <c r="I11" s="24"/>
      <c r="J11" s="24"/>
      <c r="K11" s="24"/>
      <c r="L11" s="24"/>
      <c r="M11" s="24"/>
    </row>
    <row r="12" spans="1:16" x14ac:dyDescent="0.3">
      <c r="A12" s="2" t="s">
        <v>15</v>
      </c>
      <c r="B12" s="6">
        <f>ROUND(IF(B10&gt;B14, B9*B14,B9*B10),0)</f>
        <v>10000</v>
      </c>
      <c r="C12" t="s">
        <v>2</v>
      </c>
      <c r="E12" s="38"/>
      <c r="F12" s="25"/>
      <c r="G12" s="25"/>
      <c r="H12" s="25"/>
      <c r="I12" s="25"/>
      <c r="J12" s="25"/>
      <c r="K12" s="25"/>
      <c r="L12" s="25"/>
      <c r="M12" s="25"/>
    </row>
    <row r="13" spans="1:16" x14ac:dyDescent="0.3">
      <c r="A13" s="2" t="s">
        <v>16</v>
      </c>
      <c r="B13" s="6">
        <f>ROUND(B12/((100+B11)/100),0)</f>
        <v>8000</v>
      </c>
      <c r="C13" t="s">
        <v>2</v>
      </c>
      <c r="M13" s="22"/>
    </row>
    <row r="14" spans="1:16" x14ac:dyDescent="0.3">
      <c r="A14" s="2" t="s">
        <v>22</v>
      </c>
      <c r="B14" s="6">
        <f>ROUND(150/(1+(B8*0.0007)),0)</f>
        <v>143</v>
      </c>
      <c r="C14" t="s">
        <v>0</v>
      </c>
      <c r="M14" s="22"/>
    </row>
    <row r="15" spans="1:16" x14ac:dyDescent="0.3">
      <c r="B15" s="5" t="str">
        <f>IF(B10&gt;B14,"Calculations based on maximum stack height of "&amp;B14&amp;" mm calculated based on distance between supports of basket.","")</f>
        <v/>
      </c>
    </row>
    <row r="16" spans="1:16" ht="33" customHeight="1" x14ac:dyDescent="0.3">
      <c r="I16" s="92" t="s">
        <v>77</v>
      </c>
      <c r="J16" s="93" t="s">
        <v>17</v>
      </c>
      <c r="K16" s="94" t="s">
        <v>18</v>
      </c>
      <c r="L16" s="18"/>
      <c r="M16" s="19"/>
      <c r="N16" s="17"/>
    </row>
    <row r="17" spans="1:14" ht="18" customHeight="1" x14ac:dyDescent="0.3">
      <c r="D17" s="95" t="s">
        <v>64</v>
      </c>
      <c r="E17" s="96"/>
      <c r="F17" s="96"/>
      <c r="G17" s="96"/>
      <c r="H17" s="96"/>
      <c r="I17" s="97">
        <v>8.5</v>
      </c>
      <c r="J17" s="98">
        <f t="shared" ref="J17:J28" si="0">(I17/2)^2*PI()</f>
        <v>56.745017305465637</v>
      </c>
      <c r="K17" s="106">
        <f>ROUND($B$13/(J17*2),0)</f>
        <v>70</v>
      </c>
      <c r="L17" s="17"/>
      <c r="M17" s="17"/>
      <c r="N17" s="17"/>
    </row>
    <row r="18" spans="1:14" ht="18" customHeight="1" x14ac:dyDescent="0.3">
      <c r="D18" s="87" t="s">
        <v>65</v>
      </c>
      <c r="E18" s="88"/>
      <c r="F18" s="88"/>
      <c r="G18" s="88"/>
      <c r="H18" s="88"/>
      <c r="I18" s="89">
        <v>7.8</v>
      </c>
      <c r="J18" s="90">
        <f t="shared" si="0"/>
        <v>47.783624261100748</v>
      </c>
      <c r="K18" s="106">
        <f t="shared" ref="K18:K28" si="1">ROUND($B$13/(J18*2),0)</f>
        <v>84</v>
      </c>
      <c r="L18" s="17"/>
      <c r="M18" s="17"/>
      <c r="N18" s="17"/>
    </row>
    <row r="19" spans="1:14" ht="18" customHeight="1" x14ac:dyDescent="0.3">
      <c r="D19" s="99" t="s">
        <v>66</v>
      </c>
      <c r="E19" s="100"/>
      <c r="F19" s="100"/>
      <c r="G19" s="100"/>
      <c r="H19" s="100"/>
      <c r="I19" s="97">
        <v>7.8</v>
      </c>
      <c r="J19" s="98">
        <f t="shared" si="0"/>
        <v>47.783624261100748</v>
      </c>
      <c r="K19" s="106">
        <f t="shared" si="1"/>
        <v>84</v>
      </c>
      <c r="L19" s="17"/>
      <c r="M19" s="17"/>
      <c r="N19" s="17"/>
    </row>
    <row r="20" spans="1:14" ht="18" customHeight="1" x14ac:dyDescent="0.3">
      <c r="D20" s="87" t="s">
        <v>67</v>
      </c>
      <c r="E20" s="88"/>
      <c r="F20" s="88"/>
      <c r="G20" s="88"/>
      <c r="H20" s="88"/>
      <c r="I20" s="89">
        <v>7.4</v>
      </c>
      <c r="J20" s="90">
        <f t="shared" si="0"/>
        <v>43.008403427644275</v>
      </c>
      <c r="K20" s="106">
        <f t="shared" si="1"/>
        <v>93</v>
      </c>
    </row>
    <row r="21" spans="1:14" ht="18" customHeight="1" x14ac:dyDescent="0.3">
      <c r="D21" s="99" t="s">
        <v>68</v>
      </c>
      <c r="E21" s="100"/>
      <c r="F21" s="100"/>
      <c r="G21" s="100"/>
      <c r="H21" s="100"/>
      <c r="I21" s="97">
        <v>7.2</v>
      </c>
      <c r="J21" s="98">
        <f t="shared" si="0"/>
        <v>40.715040790523723</v>
      </c>
      <c r="K21" s="106">
        <f t="shared" si="1"/>
        <v>98</v>
      </c>
    </row>
    <row r="22" spans="1:14" ht="18" customHeight="1" x14ac:dyDescent="0.3">
      <c r="D22" s="87" t="s">
        <v>69</v>
      </c>
      <c r="E22" s="88"/>
      <c r="F22" s="88"/>
      <c r="G22" s="88"/>
      <c r="H22" s="88"/>
      <c r="I22" s="89">
        <v>7.2</v>
      </c>
      <c r="J22" s="90">
        <f t="shared" si="0"/>
        <v>40.715040790523723</v>
      </c>
      <c r="K22" s="106">
        <f t="shared" si="1"/>
        <v>98</v>
      </c>
    </row>
    <row r="23" spans="1:14" ht="18" customHeight="1" x14ac:dyDescent="0.3">
      <c r="D23" s="101" t="s">
        <v>70</v>
      </c>
      <c r="E23" s="100"/>
      <c r="F23" s="100"/>
      <c r="G23" s="100"/>
      <c r="H23" s="100"/>
      <c r="I23" s="97">
        <v>7</v>
      </c>
      <c r="J23" s="98">
        <f t="shared" si="0"/>
        <v>38.484510006474963</v>
      </c>
      <c r="K23" s="106">
        <f t="shared" si="1"/>
        <v>104</v>
      </c>
    </row>
    <row r="24" spans="1:14" ht="18" customHeight="1" x14ac:dyDescent="0.3">
      <c r="D24" s="44" t="s">
        <v>71</v>
      </c>
      <c r="E24" s="41"/>
      <c r="F24" s="41"/>
      <c r="G24" s="41"/>
      <c r="H24" s="41"/>
      <c r="I24" s="42">
        <v>7</v>
      </c>
      <c r="J24" s="90">
        <f t="shared" si="0"/>
        <v>38.484510006474963</v>
      </c>
      <c r="K24" s="106">
        <f t="shared" si="1"/>
        <v>104</v>
      </c>
    </row>
    <row r="25" spans="1:14" ht="18" customHeight="1" x14ac:dyDescent="0.3">
      <c r="D25" s="101" t="s">
        <v>72</v>
      </c>
      <c r="E25" s="100"/>
      <c r="F25" s="100"/>
      <c r="G25" s="100"/>
      <c r="H25" s="100"/>
      <c r="I25" s="97">
        <v>6.8</v>
      </c>
      <c r="J25" s="98">
        <f t="shared" si="0"/>
        <v>36.316811075498002</v>
      </c>
      <c r="K25" s="106">
        <f t="shared" si="1"/>
        <v>110</v>
      </c>
    </row>
    <row r="26" spans="1:14" ht="18" customHeight="1" x14ac:dyDescent="0.3">
      <c r="D26" s="44" t="s">
        <v>73</v>
      </c>
      <c r="E26" s="41"/>
      <c r="F26" s="41"/>
      <c r="G26" s="41"/>
      <c r="H26" s="41"/>
      <c r="I26" s="42">
        <v>6.2</v>
      </c>
      <c r="J26" s="43">
        <f t="shared" si="0"/>
        <v>30.190705400997917</v>
      </c>
      <c r="K26" s="106">
        <f t="shared" si="1"/>
        <v>132</v>
      </c>
    </row>
    <row r="27" spans="1:14" ht="18" customHeight="1" x14ac:dyDescent="0.3">
      <c r="D27" s="101" t="s">
        <v>74</v>
      </c>
      <c r="E27" s="100"/>
      <c r="F27" s="100"/>
      <c r="G27" s="100"/>
      <c r="H27" s="100"/>
      <c r="I27" s="97">
        <v>5.3</v>
      </c>
      <c r="J27" s="98">
        <f t="shared" si="0"/>
        <v>22.061834409834322</v>
      </c>
      <c r="K27" s="106">
        <f t="shared" si="1"/>
        <v>181</v>
      </c>
    </row>
    <row r="28" spans="1:14" ht="18" customHeight="1" x14ac:dyDescent="0.3">
      <c r="D28" s="102" t="s">
        <v>75</v>
      </c>
      <c r="E28" s="103"/>
      <c r="F28" s="103"/>
      <c r="G28" s="103"/>
      <c r="H28" s="103"/>
      <c r="I28" s="91">
        <v>4.8</v>
      </c>
      <c r="J28" s="104">
        <f t="shared" si="0"/>
        <v>18.095573684677209</v>
      </c>
      <c r="K28" s="106">
        <f t="shared" si="1"/>
        <v>221</v>
      </c>
    </row>
    <row r="30" spans="1:14" x14ac:dyDescent="0.3">
      <c r="A30" s="3" t="s">
        <v>60</v>
      </c>
    </row>
  </sheetData>
  <sheetProtection algorithmName="SHA-512" hashValue="agvEohGsrKL7djXqzXTfPMkPmKNHCfRQv+tltpio619Rp6lm2RS0GasDbqcLnef5W9PkrMGTSxyH9zk7ePFVeA==" saltValue="qTCcCk83e+wKJWRI2QlMeA==" spinCount="100000" sheet="1" objects="1" scenarios="1" selectLockedCells="1"/>
  <mergeCells count="3">
    <mergeCell ref="B3:M3"/>
    <mergeCell ref="B4:M4"/>
    <mergeCell ref="B5:M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CC66"/>
  </sheetPr>
  <dimension ref="A1:AC28"/>
  <sheetViews>
    <sheetView showGridLines="0" showRowColHeaders="0" zoomScaleNormal="100" workbookViewId="0">
      <selection activeCell="B8" sqref="B8"/>
    </sheetView>
  </sheetViews>
  <sheetFormatPr defaultColWidth="9.21875" defaultRowHeight="14.4" x14ac:dyDescent="0.3"/>
  <cols>
    <col min="1" max="1" width="24.77734375" style="8" customWidth="1"/>
    <col min="2" max="2" width="10.44140625" style="8" customWidth="1"/>
    <col min="3" max="3" width="6.44140625" style="8" customWidth="1"/>
    <col min="4" max="4" width="15.5546875" style="8" customWidth="1"/>
    <col min="5" max="5" width="17" style="8" customWidth="1"/>
    <col min="6" max="6" width="7.77734375" style="8" customWidth="1"/>
    <col min="7" max="7" width="12.109375" style="8" customWidth="1"/>
    <col min="8" max="8" width="8.88671875" style="8" customWidth="1"/>
    <col min="9" max="9" width="11.77734375" style="8" customWidth="1"/>
    <col min="10" max="10" width="11.5546875" style="8" customWidth="1"/>
    <col min="11" max="13" width="7.77734375" style="8" customWidth="1"/>
    <col min="14" max="18" width="6.77734375" style="8" customWidth="1"/>
    <col min="19" max="16384" width="9.21875" style="8"/>
  </cols>
  <sheetData>
    <row r="1" spans="1:29" ht="20.100000000000001" customHeight="1" x14ac:dyDescent="0.3">
      <c r="A1" s="29"/>
    </row>
    <row r="2" spans="1:29" ht="20.100000000000001" customHeight="1" x14ac:dyDescent="0.3">
      <c r="A2" s="107" t="s">
        <v>61</v>
      </c>
      <c r="B2" s="84"/>
      <c r="C2" s="84"/>
      <c r="D2" s="84"/>
      <c r="E2" s="84"/>
      <c r="F2" s="84"/>
      <c r="G2" s="84"/>
      <c r="H2" s="84"/>
      <c r="I2" s="84"/>
      <c r="J2" s="84"/>
      <c r="K2" s="20"/>
      <c r="L2" s="20"/>
      <c r="M2" s="20"/>
      <c r="N2" s="20"/>
      <c r="O2" s="20"/>
      <c r="P2" s="20"/>
      <c r="Q2" s="20"/>
      <c r="R2" s="20"/>
    </row>
    <row r="3" spans="1:29" x14ac:dyDescent="0.3">
      <c r="A3" s="27"/>
      <c r="B3" s="111" t="s">
        <v>53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29" x14ac:dyDescent="0.3">
      <c r="B4" s="111" t="s">
        <v>26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29" ht="12" customHeight="1" x14ac:dyDescent="0.3">
      <c r="B5" s="111" t="s">
        <v>25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29" x14ac:dyDescent="0.3">
      <c r="A6" s="9" t="s">
        <v>24</v>
      </c>
      <c r="F6" s="9"/>
      <c r="G6" s="9"/>
      <c r="H6" s="9"/>
      <c r="I6" s="9"/>
      <c r="J6" s="9"/>
    </row>
    <row r="7" spans="1:29" x14ac:dyDescent="0.3">
      <c r="B7" s="7"/>
      <c r="E7" s="45"/>
      <c r="F7" s="45"/>
      <c r="G7" s="45"/>
      <c r="H7" s="45"/>
      <c r="I7" s="45"/>
      <c r="J7" s="45"/>
      <c r="K7" s="45"/>
      <c r="L7" s="45"/>
      <c r="M7" s="45"/>
      <c r="N7" s="45"/>
      <c r="U7" s="10"/>
      <c r="V7" s="10"/>
      <c r="W7" s="10"/>
      <c r="X7" s="10"/>
      <c r="Y7" s="10"/>
      <c r="Z7" s="10"/>
      <c r="AA7" s="10"/>
      <c r="AB7" s="10"/>
      <c r="AC7" s="10"/>
    </row>
    <row r="8" spans="1:29" x14ac:dyDescent="0.3">
      <c r="A8" s="49" t="s">
        <v>23</v>
      </c>
      <c r="B8" s="4">
        <v>30</v>
      </c>
      <c r="C8" s="8" t="s">
        <v>0</v>
      </c>
      <c r="E8" s="37"/>
      <c r="F8" s="23"/>
      <c r="G8" s="23"/>
      <c r="H8" s="23"/>
      <c r="I8" s="23"/>
      <c r="J8" s="23"/>
      <c r="K8" s="23"/>
      <c r="L8" s="23"/>
      <c r="M8" s="23"/>
      <c r="N8" s="46"/>
    </row>
    <row r="9" spans="1:29" x14ac:dyDescent="0.3">
      <c r="A9" s="50" t="s">
        <v>12</v>
      </c>
      <c r="B9" s="4">
        <v>25</v>
      </c>
      <c r="C9" s="8" t="s">
        <v>1</v>
      </c>
      <c r="E9" s="37"/>
      <c r="F9" s="47"/>
      <c r="G9" s="47"/>
      <c r="H9" s="47"/>
      <c r="I9" s="47"/>
      <c r="J9" s="47"/>
      <c r="K9" s="47"/>
      <c r="L9" s="47"/>
      <c r="M9" s="47"/>
      <c r="N9" s="47"/>
    </row>
    <row r="10" spans="1:29" x14ac:dyDescent="0.3">
      <c r="A10" s="50" t="s">
        <v>15</v>
      </c>
      <c r="B10" s="8">
        <f>ROUND((B8/2)^2*PI(),0)</f>
        <v>707</v>
      </c>
      <c r="C10" s="8" t="s">
        <v>2</v>
      </c>
      <c r="E10" s="38"/>
      <c r="F10" s="48"/>
      <c r="G10" s="48"/>
      <c r="H10" s="48"/>
      <c r="I10" s="48"/>
      <c r="J10" s="48"/>
      <c r="K10" s="48"/>
      <c r="L10" s="48"/>
      <c r="M10" s="48"/>
      <c r="N10" s="48"/>
    </row>
    <row r="11" spans="1:29" x14ac:dyDescent="0.3">
      <c r="A11" s="50" t="s">
        <v>16</v>
      </c>
      <c r="B11" s="8">
        <f>ROUND(B10/((100+B9)/100)*0.4,0)</f>
        <v>226</v>
      </c>
      <c r="C11" s="8" t="s">
        <v>2</v>
      </c>
      <c r="M11" s="12"/>
      <c r="N11" s="12"/>
    </row>
    <row r="12" spans="1:29" x14ac:dyDescent="0.3">
      <c r="A12" s="2"/>
      <c r="M12" s="12"/>
      <c r="N12" s="12"/>
    </row>
    <row r="13" spans="1:29" x14ac:dyDescent="0.3">
      <c r="A13" s="11"/>
      <c r="M13" s="12"/>
      <c r="N13" s="12"/>
    </row>
    <row r="14" spans="1:29" ht="36" customHeight="1" x14ac:dyDescent="0.3">
      <c r="C14"/>
      <c r="D14"/>
      <c r="E14"/>
      <c r="F14"/>
      <c r="G14"/>
      <c r="H14" s="92" t="s">
        <v>77</v>
      </c>
      <c r="I14" s="93" t="s">
        <v>17</v>
      </c>
      <c r="J14" s="94" t="s">
        <v>18</v>
      </c>
      <c r="L14" s="20"/>
      <c r="M14" s="20"/>
      <c r="N14" s="20"/>
    </row>
    <row r="15" spans="1:29" ht="18" customHeight="1" x14ac:dyDescent="0.3">
      <c r="B15"/>
      <c r="C15" s="95" t="s">
        <v>64</v>
      </c>
      <c r="D15" s="96"/>
      <c r="E15" s="96"/>
      <c r="F15" s="96"/>
      <c r="G15" s="96"/>
      <c r="H15" s="97">
        <v>8.5</v>
      </c>
      <c r="I15" s="98">
        <f t="shared" ref="I15:I26" si="0">(H15/2)^2*PI()</f>
        <v>56.745017305465637</v>
      </c>
      <c r="J15" s="105">
        <f>ROUND($B$11/(I15*2),0)</f>
        <v>2</v>
      </c>
      <c r="L15" s="20"/>
      <c r="M15" s="20"/>
      <c r="N15" s="20"/>
    </row>
    <row r="16" spans="1:29" ht="18" customHeight="1" x14ac:dyDescent="0.3">
      <c r="C16" s="87" t="s">
        <v>65</v>
      </c>
      <c r="D16" s="88"/>
      <c r="E16" s="88"/>
      <c r="F16" s="88"/>
      <c r="G16" s="88"/>
      <c r="H16" s="89">
        <v>7.8</v>
      </c>
      <c r="I16" s="90">
        <f t="shared" si="0"/>
        <v>47.783624261100748</v>
      </c>
      <c r="J16" s="105">
        <f t="shared" ref="J16:J25" si="1">ROUND($B$11/(I16*2),0)</f>
        <v>2</v>
      </c>
    </row>
    <row r="17" spans="1:10" ht="18" customHeight="1" x14ac:dyDescent="0.3">
      <c r="C17" s="99" t="s">
        <v>66</v>
      </c>
      <c r="D17" s="100"/>
      <c r="E17" s="100"/>
      <c r="F17" s="100"/>
      <c r="G17" s="100"/>
      <c r="H17" s="97">
        <v>7.8</v>
      </c>
      <c r="I17" s="98">
        <f t="shared" si="0"/>
        <v>47.783624261100748</v>
      </c>
      <c r="J17" s="105">
        <f t="shared" si="1"/>
        <v>2</v>
      </c>
    </row>
    <row r="18" spans="1:10" ht="18" customHeight="1" x14ac:dyDescent="0.3">
      <c r="C18" s="87" t="s">
        <v>67</v>
      </c>
      <c r="D18" s="88"/>
      <c r="E18" s="88"/>
      <c r="F18" s="88"/>
      <c r="G18" s="88"/>
      <c r="H18" s="89">
        <v>7.4</v>
      </c>
      <c r="I18" s="90">
        <f t="shared" si="0"/>
        <v>43.008403427644275</v>
      </c>
      <c r="J18" s="105">
        <f t="shared" si="1"/>
        <v>3</v>
      </c>
    </row>
    <row r="19" spans="1:10" ht="18" customHeight="1" x14ac:dyDescent="0.3">
      <c r="C19" s="99" t="s">
        <v>68</v>
      </c>
      <c r="D19" s="100"/>
      <c r="E19" s="100"/>
      <c r="F19" s="100"/>
      <c r="G19" s="100"/>
      <c r="H19" s="97">
        <v>7.2</v>
      </c>
      <c r="I19" s="98">
        <f t="shared" si="0"/>
        <v>40.715040790523723</v>
      </c>
      <c r="J19" s="105">
        <f t="shared" si="1"/>
        <v>3</v>
      </c>
    </row>
    <row r="20" spans="1:10" ht="18" customHeight="1" x14ac:dyDescent="0.3">
      <c r="C20" s="87" t="s">
        <v>69</v>
      </c>
      <c r="D20" s="88"/>
      <c r="E20" s="88"/>
      <c r="F20" s="88"/>
      <c r="G20" s="88"/>
      <c r="H20" s="89">
        <v>7.2</v>
      </c>
      <c r="I20" s="90">
        <f t="shared" si="0"/>
        <v>40.715040790523723</v>
      </c>
      <c r="J20" s="105">
        <f t="shared" si="1"/>
        <v>3</v>
      </c>
    </row>
    <row r="21" spans="1:10" ht="18" customHeight="1" x14ac:dyDescent="0.3">
      <c r="C21" s="101" t="s">
        <v>70</v>
      </c>
      <c r="D21" s="100"/>
      <c r="E21" s="100"/>
      <c r="F21" s="100"/>
      <c r="G21" s="100"/>
      <c r="H21" s="97">
        <v>7</v>
      </c>
      <c r="I21" s="98">
        <f t="shared" si="0"/>
        <v>38.484510006474963</v>
      </c>
      <c r="J21" s="105">
        <f t="shared" si="1"/>
        <v>3</v>
      </c>
    </row>
    <row r="22" spans="1:10" ht="18" customHeight="1" x14ac:dyDescent="0.3">
      <c r="C22" s="44" t="s">
        <v>71</v>
      </c>
      <c r="D22" s="41"/>
      <c r="E22" s="41"/>
      <c r="F22" s="41"/>
      <c r="G22" s="41"/>
      <c r="H22" s="42">
        <v>7</v>
      </c>
      <c r="I22" s="90">
        <f t="shared" si="0"/>
        <v>38.484510006474963</v>
      </c>
      <c r="J22" s="105">
        <f t="shared" si="1"/>
        <v>3</v>
      </c>
    </row>
    <row r="23" spans="1:10" ht="18" customHeight="1" x14ac:dyDescent="0.3">
      <c r="C23" s="101" t="s">
        <v>72</v>
      </c>
      <c r="D23" s="100"/>
      <c r="E23" s="100"/>
      <c r="F23" s="100"/>
      <c r="G23" s="100"/>
      <c r="H23" s="97">
        <v>6.8</v>
      </c>
      <c r="I23" s="98">
        <f t="shared" si="0"/>
        <v>36.316811075498002</v>
      </c>
      <c r="J23" s="105">
        <f t="shared" si="1"/>
        <v>3</v>
      </c>
    </row>
    <row r="24" spans="1:10" ht="18" customHeight="1" x14ac:dyDescent="0.3">
      <c r="C24" s="44" t="s">
        <v>73</v>
      </c>
      <c r="D24" s="41"/>
      <c r="E24" s="41"/>
      <c r="F24" s="41"/>
      <c r="G24" s="41"/>
      <c r="H24" s="42">
        <v>6.2</v>
      </c>
      <c r="I24" s="43">
        <f t="shared" si="0"/>
        <v>30.190705400997917</v>
      </c>
      <c r="J24" s="105">
        <f t="shared" si="1"/>
        <v>4</v>
      </c>
    </row>
    <row r="25" spans="1:10" ht="18" customHeight="1" x14ac:dyDescent="0.3">
      <c r="C25" s="101" t="s">
        <v>74</v>
      </c>
      <c r="D25" s="100"/>
      <c r="E25" s="100"/>
      <c r="F25" s="100"/>
      <c r="G25" s="100"/>
      <c r="H25" s="97">
        <v>5.3</v>
      </c>
      <c r="I25" s="98">
        <f t="shared" si="0"/>
        <v>22.061834409834322</v>
      </c>
      <c r="J25" s="105">
        <f t="shared" si="1"/>
        <v>5</v>
      </c>
    </row>
    <row r="26" spans="1:10" ht="18" customHeight="1" x14ac:dyDescent="0.3">
      <c r="A26"/>
      <c r="C26" s="102" t="s">
        <v>75</v>
      </c>
      <c r="D26" s="103"/>
      <c r="E26" s="103"/>
      <c r="F26" s="103"/>
      <c r="G26" s="103"/>
      <c r="H26" s="91">
        <v>4.8</v>
      </c>
      <c r="I26" s="104">
        <f t="shared" si="0"/>
        <v>18.095573684677209</v>
      </c>
      <c r="J26" s="105">
        <f>ROUND($B$11/(I26*2),0)</f>
        <v>6</v>
      </c>
    </row>
    <row r="28" spans="1:10" x14ac:dyDescent="0.3">
      <c r="A28" s="3" t="s">
        <v>60</v>
      </c>
    </row>
  </sheetData>
  <sheetProtection algorithmName="SHA-512" hashValue="eMzvHtBAMg+4IvtxaZsRhzlJ9dVrMUWnaIAj8tFVi/SHP3KVuYSQec+rQvXDynBiJd1bisRd2AUhiOlu/SBoCA==" saltValue="61p3z2CLMKGvDT0j6aRaGg==" spinCount="100000" sheet="1" objects="1" scenarios="1" selectLockedCells="1"/>
  <mergeCells count="3">
    <mergeCell ref="B3:N3"/>
    <mergeCell ref="B4:N4"/>
    <mergeCell ref="B5:N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C200-E40D-4D5C-AB16-171CE4DC4CCB}">
  <sheetPr>
    <tabColor rgb="FFFF9F9F"/>
  </sheetPr>
  <dimension ref="A1:AB29"/>
  <sheetViews>
    <sheetView showGridLines="0" showRowColHeaders="0" workbookViewId="0">
      <selection activeCell="C9" sqref="C9"/>
    </sheetView>
  </sheetViews>
  <sheetFormatPr defaultColWidth="9.21875" defaultRowHeight="14.4" x14ac:dyDescent="0.3"/>
  <cols>
    <col min="1" max="1" width="1.44140625" customWidth="1"/>
    <col min="2" max="2" width="39.21875" customWidth="1"/>
    <col min="3" max="3" width="33.5546875" customWidth="1"/>
    <col min="4" max="4" width="66.44140625" customWidth="1"/>
    <col min="5" max="5" width="2.33203125" customWidth="1"/>
    <col min="6" max="6" width="2.44140625" customWidth="1"/>
    <col min="7" max="7" width="10.77734375" style="13" hidden="1" customWidth="1"/>
    <col min="8" max="8" width="24" style="13" hidden="1" customWidth="1"/>
    <col min="9" max="9" width="5.77734375" style="13" hidden="1" customWidth="1"/>
    <col min="10" max="10" width="17.77734375" style="13" hidden="1" customWidth="1"/>
    <col min="11" max="11" width="12.44140625" style="13" hidden="1" customWidth="1"/>
    <col min="12" max="24" width="9.21875" style="13" hidden="1" customWidth="1"/>
    <col min="25" max="26" width="9.21875" hidden="1" customWidth="1"/>
    <col min="27" max="27" width="0.21875" hidden="1" customWidth="1"/>
    <col min="28" max="28" width="9.21875" hidden="1" customWidth="1"/>
  </cols>
  <sheetData>
    <row r="1" spans="1:24" ht="20.100000000000001" customHeight="1" x14ac:dyDescent="0.55000000000000004">
      <c r="B1" s="57"/>
    </row>
    <row r="2" spans="1:24" ht="20.100000000000001" customHeight="1" x14ac:dyDescent="0.3">
      <c r="A2" s="85"/>
      <c r="B2" s="86" t="s">
        <v>52</v>
      </c>
      <c r="C2" s="85"/>
      <c r="D2" s="85"/>
      <c r="E2" s="85"/>
      <c r="F2" s="85"/>
      <c r="J2" s="13" t="s">
        <v>5</v>
      </c>
      <c r="K2" s="13" t="s">
        <v>6</v>
      </c>
      <c r="L2" s="13" t="s">
        <v>7</v>
      </c>
      <c r="M2" s="13" t="s">
        <v>8</v>
      </c>
    </row>
    <row r="3" spans="1:24" ht="57.6" x14ac:dyDescent="0.3">
      <c r="B3" s="112" t="s">
        <v>54</v>
      </c>
      <c r="C3" s="112"/>
      <c r="D3" s="112"/>
      <c r="E3" s="58"/>
      <c r="H3" s="14"/>
      <c r="J3" s="14" t="s">
        <v>31</v>
      </c>
      <c r="K3" s="14" t="s">
        <v>32</v>
      </c>
      <c r="L3" s="14" t="s">
        <v>55</v>
      </c>
      <c r="M3" s="14" t="s">
        <v>33</v>
      </c>
    </row>
    <row r="4" spans="1:24" x14ac:dyDescent="0.3">
      <c r="J4" s="13">
        <v>1</v>
      </c>
      <c r="K4" s="13">
        <v>2</v>
      </c>
      <c r="L4" s="13">
        <v>3</v>
      </c>
      <c r="M4" s="13">
        <v>4</v>
      </c>
    </row>
    <row r="5" spans="1:24" x14ac:dyDescent="0.3">
      <c r="B5" s="3" t="s">
        <v>56</v>
      </c>
      <c r="J5" s="13" t="s">
        <v>34</v>
      </c>
      <c r="K5" s="13" t="s">
        <v>35</v>
      </c>
      <c r="L5" s="13" t="s">
        <v>36</v>
      </c>
      <c r="M5" s="13" t="s">
        <v>37</v>
      </c>
    </row>
    <row r="6" spans="1:24" x14ac:dyDescent="0.3">
      <c r="B6" t="s">
        <v>78</v>
      </c>
      <c r="H6" s="13" t="s">
        <v>27</v>
      </c>
      <c r="I6" s="13">
        <v>1</v>
      </c>
      <c r="J6" s="13">
        <v>300</v>
      </c>
      <c r="K6" s="13">
        <v>225</v>
      </c>
      <c r="L6" s="13">
        <v>150</v>
      </c>
      <c r="M6" s="13">
        <v>0</v>
      </c>
    </row>
    <row r="7" spans="1:24" x14ac:dyDescent="0.3">
      <c r="H7" s="13" t="s">
        <v>57</v>
      </c>
      <c r="I7" s="13">
        <v>2</v>
      </c>
      <c r="J7" s="13">
        <v>100</v>
      </c>
      <c r="K7" s="13">
        <v>75</v>
      </c>
      <c r="L7" s="13">
        <v>50</v>
      </c>
      <c r="M7" s="13">
        <v>0</v>
      </c>
    </row>
    <row r="8" spans="1:24" x14ac:dyDescent="0.3">
      <c r="B8" s="59"/>
      <c r="C8" s="60"/>
      <c r="D8" s="60"/>
      <c r="E8" s="60"/>
      <c r="F8" s="61"/>
      <c r="H8" s="13" t="s">
        <v>58</v>
      </c>
      <c r="I8" s="13">
        <v>3</v>
      </c>
      <c r="J8" s="13">
        <v>50</v>
      </c>
      <c r="K8" s="13">
        <v>38</v>
      </c>
      <c r="L8" s="13">
        <v>25</v>
      </c>
      <c r="M8" s="13">
        <v>0</v>
      </c>
    </row>
    <row r="9" spans="1:24" x14ac:dyDescent="0.3">
      <c r="B9" s="62" t="s">
        <v>29</v>
      </c>
      <c r="C9" s="63" t="s">
        <v>57</v>
      </c>
      <c r="D9" s="28"/>
      <c r="E9" s="28"/>
      <c r="F9" s="64"/>
      <c r="G9" s="13">
        <f>IF(C9=H6,1,IF(C9=H7,2,IF(C9=H8,3,4)))</f>
        <v>2</v>
      </c>
      <c r="H9" s="13" t="s">
        <v>59</v>
      </c>
      <c r="I9" s="13">
        <v>4</v>
      </c>
      <c r="J9" s="13">
        <v>10</v>
      </c>
      <c r="K9" s="13">
        <v>8</v>
      </c>
      <c r="L9" s="13">
        <v>5</v>
      </c>
      <c r="M9" s="13">
        <v>0</v>
      </c>
    </row>
    <row r="10" spans="1:24" s="68" customFormat="1" x14ac:dyDescent="0.3">
      <c r="B10" s="65"/>
      <c r="C10" s="66"/>
      <c r="D10" s="66"/>
      <c r="E10" s="66"/>
      <c r="F10" s="67"/>
      <c r="H10" s="13"/>
      <c r="I10" s="13"/>
      <c r="J10" s="13" t="s">
        <v>27</v>
      </c>
      <c r="K10" s="13" t="s">
        <v>28</v>
      </c>
      <c r="L10" s="13" t="s">
        <v>58</v>
      </c>
      <c r="M10" s="13" t="s">
        <v>59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3">
      <c r="B11" s="69"/>
      <c r="C11" s="68"/>
      <c r="D11" s="68"/>
      <c r="E11" s="68"/>
      <c r="F11" s="68"/>
      <c r="H11" s="15"/>
      <c r="I11" s="15"/>
      <c r="J11" s="15">
        <v>1</v>
      </c>
      <c r="K11" s="15">
        <v>2</v>
      </c>
      <c r="L11" s="15">
        <v>3</v>
      </c>
      <c r="M11" s="15">
        <v>4</v>
      </c>
    </row>
    <row r="12" spans="1:24" x14ac:dyDescent="0.3">
      <c r="B12" s="70"/>
      <c r="C12" s="71"/>
      <c r="D12" s="71"/>
      <c r="E12" s="71"/>
      <c r="F12" s="72"/>
    </row>
    <row r="13" spans="1:24" ht="28.8" x14ac:dyDescent="0.3">
      <c r="B13" s="73" t="s">
        <v>30</v>
      </c>
      <c r="C13" s="74" t="s">
        <v>32</v>
      </c>
      <c r="D13" s="75" t="str">
        <f>HLOOKUP(C13,J3:M5,3,1)</f>
        <v>Odpowiednik korytek  50 mm x 100 mm z blachy o grubości ponizej 1 mm, bez pokrywy</v>
      </c>
      <c r="E13" s="75"/>
      <c r="F13" s="76"/>
      <c r="G13" s="15">
        <f>HLOOKUP(C13,J3:M4,2,1)</f>
        <v>2</v>
      </c>
      <c r="H13" s="13" t="s">
        <v>38</v>
      </c>
      <c r="I13" s="13" t="s">
        <v>3</v>
      </c>
    </row>
    <row r="14" spans="1:24" x14ac:dyDescent="0.3">
      <c r="B14" s="65"/>
      <c r="C14" s="66"/>
      <c r="D14" s="66"/>
      <c r="E14" s="66"/>
      <c r="F14" s="67"/>
      <c r="H14" s="13" t="s">
        <v>39</v>
      </c>
      <c r="I14" s="13">
        <v>0.2</v>
      </c>
    </row>
    <row r="15" spans="1:24" x14ac:dyDescent="0.3">
      <c r="B15" s="77"/>
      <c r="H15" s="13" t="s">
        <v>40</v>
      </c>
      <c r="I15" s="13">
        <v>0.4</v>
      </c>
    </row>
    <row r="16" spans="1:24" x14ac:dyDescent="0.3">
      <c r="B16" s="78"/>
      <c r="C16" s="60"/>
      <c r="D16" s="60"/>
      <c r="E16" s="60"/>
      <c r="F16" s="61"/>
      <c r="H16" s="13" t="s">
        <v>41</v>
      </c>
      <c r="I16" s="13">
        <v>0.6</v>
      </c>
    </row>
    <row r="17" spans="2:9" x14ac:dyDescent="0.3">
      <c r="B17" s="62" t="s">
        <v>38</v>
      </c>
      <c r="C17" s="63" t="s">
        <v>41</v>
      </c>
      <c r="D17" s="79" t="s">
        <v>48</v>
      </c>
      <c r="E17" s="79"/>
      <c r="F17" s="64"/>
      <c r="G17" s="13">
        <f>IF(C17=H14,I14,IF(C17=H15,I15,IF(C17=H16,I16,IF(C17=H17,I17,IF(C17=H18,I18,IF(C17=H19,I19,IF(C17=H20,I20,IF(C17=H21,I21,IF(C17=H22,I22,I23)))))))))</f>
        <v>0.6</v>
      </c>
      <c r="H17" s="13" t="s">
        <v>42</v>
      </c>
      <c r="I17" s="13">
        <v>0.8</v>
      </c>
    </row>
    <row r="18" spans="2:9" ht="28.8" x14ac:dyDescent="0.3">
      <c r="B18" s="62"/>
      <c r="D18" s="80" t="s">
        <v>49</v>
      </c>
      <c r="E18" s="80"/>
      <c r="F18" s="64"/>
      <c r="H18" s="13" t="s">
        <v>43</v>
      </c>
      <c r="I18" s="13">
        <v>1</v>
      </c>
    </row>
    <row r="19" spans="2:9" x14ac:dyDescent="0.3">
      <c r="B19" s="62"/>
      <c r="D19" s="81" t="s">
        <v>51</v>
      </c>
      <c r="E19" s="81"/>
      <c r="F19" s="82"/>
      <c r="H19" s="13" t="s">
        <v>44</v>
      </c>
      <c r="I19" s="13">
        <v>2</v>
      </c>
    </row>
    <row r="20" spans="2:9" x14ac:dyDescent="0.3">
      <c r="B20" s="65"/>
      <c r="C20" s="66"/>
      <c r="D20" s="66"/>
      <c r="E20" s="66"/>
      <c r="F20" s="67"/>
      <c r="H20" s="13" t="s">
        <v>47</v>
      </c>
      <c r="I20" s="13">
        <v>3</v>
      </c>
    </row>
    <row r="21" spans="2:9" x14ac:dyDescent="0.3">
      <c r="B21" s="77"/>
      <c r="H21" s="13" t="s">
        <v>45</v>
      </c>
      <c r="I21" s="13">
        <v>4</v>
      </c>
    </row>
    <row r="22" spans="2:9" x14ac:dyDescent="0.3">
      <c r="B22" s="78"/>
      <c r="C22" s="60"/>
      <c r="D22" s="60"/>
      <c r="E22" s="60"/>
      <c r="F22" s="61"/>
      <c r="H22" s="13" t="s">
        <v>46</v>
      </c>
      <c r="I22" s="13">
        <v>5</v>
      </c>
    </row>
    <row r="23" spans="2:9" x14ac:dyDescent="0.3">
      <c r="B23" s="62" t="s">
        <v>50</v>
      </c>
      <c r="C23" s="85" t="str">
        <f>INDEX(J6:M9,G9,G13)*G17&amp;" mm"</f>
        <v>45 mm</v>
      </c>
      <c r="F23" s="64"/>
      <c r="H23" s="13" t="s">
        <v>4</v>
      </c>
      <c r="I23" s="13">
        <v>6</v>
      </c>
    </row>
    <row r="24" spans="2:9" x14ac:dyDescent="0.3">
      <c r="B24" s="83"/>
      <c r="C24" s="66"/>
      <c r="D24" s="66"/>
      <c r="E24" s="66"/>
      <c r="F24" s="67"/>
    </row>
    <row r="26" spans="2:9" x14ac:dyDescent="0.3">
      <c r="B26" s="3" t="s">
        <v>60</v>
      </c>
    </row>
    <row r="27" spans="2:9" x14ac:dyDescent="0.3">
      <c r="B27" t="s">
        <v>76</v>
      </c>
      <c r="D27" s="19"/>
      <c r="E27" s="19"/>
      <c r="F27" s="17"/>
    </row>
    <row r="28" spans="2:9" x14ac:dyDescent="0.3">
      <c r="D28" s="17"/>
      <c r="E28" s="17"/>
      <c r="F28" s="17"/>
    </row>
    <row r="29" spans="2:9" x14ac:dyDescent="0.3">
      <c r="D29" s="17"/>
      <c r="E29" s="17"/>
      <c r="F29" s="17"/>
    </row>
  </sheetData>
  <sheetProtection algorithmName="SHA-512" hashValue="guYcvCds2tQ2mZ3XgfyguFyql5ptORVmGzKIB+OI/beWGJ+Cx6/kq6f2683MqG6k1EhUJ7PBkPvqy+9sy95nRg==" saltValue="1nYbsswRt66yEvmOstHzqg==" spinCount="100000" sheet="1" objects="1" scenarios="1" selectLockedCells="1"/>
  <mergeCells count="1">
    <mergeCell ref="B3:D3"/>
  </mergeCells>
  <dataValidations count="3">
    <dataValidation type="list" allowBlank="1" showInputMessage="1" showErrorMessage="1" sqref="C9 F9" xr:uid="{04FBCF5E-726E-4736-BB9C-7CA3C4D9997D}">
      <formula1>$H$6:$H$9</formula1>
    </dataValidation>
    <dataValidation type="list" allowBlank="1" showInputMessage="1" showErrorMessage="1" sqref="C13" xr:uid="{93BD4506-93ED-4921-969A-5EA360CE0A2D}">
      <formula1>$J$3:$M$3</formula1>
    </dataValidation>
    <dataValidation type="list" allowBlank="1" showInputMessage="1" showErrorMessage="1" sqref="C17" xr:uid="{F48B2A17-B47C-4C20-8770-3D18E816EE48}">
      <formula1>$H$14:$H$23</formula1>
    </dataValidation>
  </dataValidation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Korytka kablowe</vt:lpstr>
      <vt:lpstr>Korytka siatkowe i drabinki</vt:lpstr>
      <vt:lpstr>Rury kablowe</vt:lpstr>
      <vt:lpstr>Odległość separacji kabli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s-cabling@s-cabling.pl</dc:creator>
  <cp:lastModifiedBy>Marcin Marczyński - S-Cabling Sp. z o.o.</cp:lastModifiedBy>
  <cp:lastPrinted>2013-05-28T08:13:45Z</cp:lastPrinted>
  <dcterms:created xsi:type="dcterms:W3CDTF">2010-02-17T08:30:01Z</dcterms:created>
  <dcterms:modified xsi:type="dcterms:W3CDTF">2022-05-04T10:48:04Z</dcterms:modified>
</cp:coreProperties>
</file>